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arketing Share\Tools\Yield Info\Trad vs VA Comparison Sheets\"/>
    </mc:Choice>
  </mc:AlternateContent>
  <bookViews>
    <workbookView xWindow="120" yWindow="12" windowWidth="9696" windowHeight="7296" firstSheet="23" activeTab="24"/>
  </bookViews>
  <sheets>
    <sheet name="Avocados vs. RSS Pure Pulp" sheetId="33" r:id="rId1"/>
    <sheet name="Broccoli Iced vs. RSS Florets" sheetId="23" r:id="rId2"/>
    <sheet name="Broccoli Iced vs. RSS Crowns" sheetId="10" r:id="rId3"/>
    <sheet name="Cabbage Green vs. RSS Shred" sheetId="11" r:id="rId4"/>
    <sheet name="Carrots Jumbo vs RSS Coin Cut" sheetId="12" r:id="rId5"/>
    <sheet name="Carrots Jumbo vs RSS Shred" sheetId="22" r:id="rId6"/>
    <sheet name="Cauliflower vs. RSS Florets" sheetId="13" r:id="rId7"/>
    <sheet name="Celery vs. RSS Celery Sticks" sheetId="9" r:id="rId8"/>
    <sheet name="Celery vs. RSS Diced Celery" sheetId="17" r:id="rId9"/>
    <sheet name="Green Beans vs. RSS Trimmed" sheetId="32" r:id="rId10"/>
    <sheet name="Iceberg vs. RSS Chopped" sheetId="20" r:id="rId11"/>
    <sheet name="Iceberg vs. RSS Shredded" sheetId="6" r:id="rId12"/>
    <sheet name="Iceberg vs. RSS Salad Prmx" sheetId="16" r:id="rId13"/>
    <sheet name="Kale vs. RSS Shredded Kale" sheetId="31" r:id="rId14"/>
    <sheet name="Onions Yellow vs. RSS Diced" sheetId="18" r:id="rId15"/>
    <sheet name="Onions Yellow vs. RSS Rings" sheetId="14" r:id="rId16"/>
    <sheet name="Onions Yellow vs. RSS Whl Pld" sheetId="21" r:id="rId17"/>
    <sheet name="Onions Red vs. RSS Whl Pld" sheetId="29" r:id="rId18"/>
    <sheet name="Onions Red vs. RSS Diced" sheetId="30" r:id="rId19"/>
    <sheet name="Onions Green vs. RSS Clipped" sheetId="15" r:id="rId20"/>
    <sheet name="Romaine vs. RSS Chopped" sheetId="19" r:id="rId21"/>
    <sheet name="Pineapple vs. RSS Pineapple" sheetId="25" r:id="rId22"/>
    <sheet name="Green Leaf vs. MFC Green Leaf" sheetId="28" r:id="rId23"/>
    <sheet name="Iceberg vs. MFC Iceberg" sheetId="27" r:id="rId24"/>
    <sheet name="Romaine vs. MFC Romaine" sheetId="26" r:id="rId25"/>
  </sheets>
  <definedNames>
    <definedName name="_xlnm.Print_Area" localSheetId="0">'Avocados vs. RSS Pure Pulp'!$A$1:$D$49</definedName>
    <definedName name="_xlnm.Print_Area" localSheetId="2">'Broccoli Iced vs. RSS Crowns'!$A$1:$D$49</definedName>
    <definedName name="_xlnm.Print_Area" localSheetId="1">'Broccoli Iced vs. RSS Florets'!$A$1:$D$49</definedName>
    <definedName name="_xlnm.Print_Area" localSheetId="3">'Cabbage Green vs. RSS Shred'!$A$1:$D$49</definedName>
    <definedName name="_xlnm.Print_Area" localSheetId="4">'Carrots Jumbo vs RSS Coin Cut'!$A$1:$D$49</definedName>
    <definedName name="_xlnm.Print_Area" localSheetId="5">'Carrots Jumbo vs RSS Shred'!$A$1:$D$49</definedName>
    <definedName name="_xlnm.Print_Area" localSheetId="6">'Cauliflower vs. RSS Florets'!$A$1:$D$49</definedName>
    <definedName name="_xlnm.Print_Area" localSheetId="7">'Celery vs. RSS Celery Sticks'!$A$1:$D$49</definedName>
    <definedName name="_xlnm.Print_Area" localSheetId="8">'Celery vs. RSS Diced Celery'!$A$1:$D$49</definedName>
    <definedName name="_xlnm.Print_Area" localSheetId="9">'Green Beans vs. RSS Trimmed'!$A$1:$D$49</definedName>
    <definedName name="_xlnm.Print_Area" localSheetId="22">'Green Leaf vs. MFC Green Leaf'!$A$1:$D$49</definedName>
    <definedName name="_xlnm.Print_Area" localSheetId="23">'Iceberg vs. MFC Iceberg'!$A$1:$D$49</definedName>
    <definedName name="_xlnm.Print_Area" localSheetId="10">'Iceberg vs. RSS Chopped'!$A$1:$D$49</definedName>
    <definedName name="_xlnm.Print_Area" localSheetId="12">'Iceberg vs. RSS Salad Prmx'!$A$1:$D$49</definedName>
    <definedName name="_xlnm.Print_Area" localSheetId="11">'Iceberg vs. RSS Shredded'!$A$1:$D$49</definedName>
    <definedName name="_xlnm.Print_Area" localSheetId="13">'Kale vs. RSS Shredded Kale'!$A$1:$D$49</definedName>
    <definedName name="_xlnm.Print_Area" localSheetId="19">'Onions Green vs. RSS Clipped'!$A$1:$D$49</definedName>
    <definedName name="_xlnm.Print_Area" localSheetId="18">'Onions Red vs. RSS Diced'!$A$1:$D$49</definedName>
    <definedName name="_xlnm.Print_Area" localSheetId="17">'Onions Red vs. RSS Whl Pld'!$A$1:$D$49</definedName>
    <definedName name="_xlnm.Print_Area" localSheetId="14">'Onions Yellow vs. RSS Diced'!$A$1:$D$49</definedName>
    <definedName name="_xlnm.Print_Area" localSheetId="15">'Onions Yellow vs. RSS Rings'!$A$1:$D$49</definedName>
    <definedName name="_xlnm.Print_Area" localSheetId="16">'Onions Yellow vs. RSS Whl Pld'!$A$1:$D$49</definedName>
    <definedName name="_xlnm.Print_Area" localSheetId="21">'Pineapple vs. RSS Pineapple'!$A$1:$D$49</definedName>
    <definedName name="_xlnm.Print_Area" localSheetId="24">'Romaine vs. MFC Romaine'!$A$1:$D$49</definedName>
    <definedName name="_xlnm.Print_Area" localSheetId="20">'Romaine vs. RSS Chopped'!$A$1:$D$49</definedName>
  </definedNames>
  <calcPr calcId="152511"/>
</workbook>
</file>

<file path=xl/calcChain.xml><?xml version="1.0" encoding="utf-8"?>
<calcChain xmlns="http://schemas.openxmlformats.org/spreadsheetml/2006/main">
  <c r="B49" i="26" l="1"/>
  <c r="B49" i="27"/>
  <c r="B49" i="28"/>
  <c r="B49" i="25"/>
  <c r="B49" i="19"/>
  <c r="B49" i="15"/>
  <c r="B49" i="30"/>
  <c r="B49" i="29"/>
  <c r="B49" i="21"/>
  <c r="B49" i="14"/>
  <c r="B49" i="18"/>
  <c r="B49" i="31"/>
  <c r="B49" i="16"/>
  <c r="B49" i="6"/>
  <c r="B49" i="20"/>
  <c r="B49" i="32"/>
  <c r="B49" i="17"/>
  <c r="B49" i="9"/>
  <c r="B49" i="13"/>
  <c r="B49" i="22"/>
  <c r="B49" i="12"/>
  <c r="B49" i="11"/>
  <c r="B49" i="10"/>
  <c r="B49" i="23"/>
  <c r="B49" i="33"/>
  <c r="D27" i="33" l="1"/>
  <c r="D24" i="33"/>
  <c r="D28" i="33" s="1"/>
  <c r="D32" i="33" s="1"/>
  <c r="D34" i="33" s="1"/>
  <c r="D36" i="33" s="1"/>
  <c r="D37" i="33" s="1"/>
  <c r="D21" i="33"/>
  <c r="C19" i="33"/>
  <c r="C20" i="33" s="1"/>
  <c r="C21" i="33" s="1"/>
  <c r="C17" i="33" s="1"/>
  <c r="D14" i="33"/>
  <c r="D13" i="33"/>
  <c r="C13" i="33"/>
  <c r="C23" i="33" s="1"/>
  <c r="C12" i="33"/>
  <c r="C24" i="33" l="1"/>
  <c r="C27" i="33"/>
  <c r="C12" i="32"/>
  <c r="D24" i="32"/>
  <c r="D21" i="32"/>
  <c r="C19" i="32"/>
  <c r="C20" i="32" s="1"/>
  <c r="C21" i="32" s="1"/>
  <c r="C17" i="32" s="1"/>
  <c r="D13" i="32"/>
  <c r="D14" i="32" s="1"/>
  <c r="C13" i="32"/>
  <c r="C27" i="32" s="1"/>
  <c r="C28" i="33" l="1"/>
  <c r="D41" i="33" s="1"/>
  <c r="D44" i="33" s="1"/>
  <c r="D27" i="32"/>
  <c r="D28" i="32" s="1"/>
  <c r="D32" i="32" s="1"/>
  <c r="D34" i="32" s="1"/>
  <c r="D36" i="32" s="1"/>
  <c r="D37" i="32" s="1"/>
  <c r="C23" i="32"/>
  <c r="C24" i="32" s="1"/>
  <c r="C28" i="32" s="1"/>
  <c r="D24" i="31"/>
  <c r="D21" i="31"/>
  <c r="C19" i="31"/>
  <c r="C20" i="31" s="1"/>
  <c r="C21" i="31" s="1"/>
  <c r="C17" i="31" s="1"/>
  <c r="D13" i="31"/>
  <c r="D27" i="31" s="1"/>
  <c r="C13" i="31"/>
  <c r="C23" i="31" s="1"/>
  <c r="D24" i="30"/>
  <c r="D21" i="30"/>
  <c r="C19" i="30"/>
  <c r="C20" i="30" s="1"/>
  <c r="C21" i="30" s="1"/>
  <c r="C17" i="30" s="1"/>
  <c r="D13" i="30"/>
  <c r="D27" i="30" s="1"/>
  <c r="C13" i="30"/>
  <c r="C23" i="30" s="1"/>
  <c r="C27" i="29"/>
  <c r="D24" i="29"/>
  <c r="D21" i="29"/>
  <c r="C19" i="29"/>
  <c r="C20" i="29" s="1"/>
  <c r="C21" i="29" s="1"/>
  <c r="C17" i="29" s="1"/>
  <c r="D13" i="29"/>
  <c r="D27" i="29" s="1"/>
  <c r="C13" i="29"/>
  <c r="C23" i="29" s="1"/>
  <c r="C12" i="29"/>
  <c r="D14" i="29" l="1"/>
  <c r="C12" i="31"/>
  <c r="D41" i="32"/>
  <c r="D44" i="32" s="1"/>
  <c r="C24" i="30"/>
  <c r="C24" i="31"/>
  <c r="C27" i="30"/>
  <c r="C12" i="30"/>
  <c r="C27" i="31"/>
  <c r="D28" i="31"/>
  <c r="D32" i="31" s="1"/>
  <c r="D34" i="31" s="1"/>
  <c r="D36" i="31" s="1"/>
  <c r="D37" i="31" s="1"/>
  <c r="D14" i="31"/>
  <c r="D28" i="29"/>
  <c r="D32" i="29" s="1"/>
  <c r="D34" i="29" s="1"/>
  <c r="D36" i="29" s="1"/>
  <c r="D37" i="29" s="1"/>
  <c r="D28" i="30"/>
  <c r="D32" i="30" s="1"/>
  <c r="D34" i="30" s="1"/>
  <c r="D36" i="30" s="1"/>
  <c r="D37" i="30" s="1"/>
  <c r="D14" i="30"/>
  <c r="C24" i="29"/>
  <c r="C28" i="29" s="1"/>
  <c r="D41" i="29" s="1"/>
  <c r="D44" i="29" s="1"/>
  <c r="C28" i="31" l="1"/>
  <c r="C28" i="30"/>
  <c r="D41" i="30" s="1"/>
  <c r="D44" i="30" s="1"/>
  <c r="D41" i="31"/>
  <c r="D44" i="31" s="1"/>
  <c r="D12" i="28"/>
  <c r="C12" i="28"/>
  <c r="C13" i="28" s="1"/>
  <c r="D12" i="27"/>
  <c r="D13" i="27" s="1"/>
  <c r="D27" i="27" s="1"/>
  <c r="C12" i="27"/>
  <c r="C13" i="27" s="1"/>
  <c r="C27" i="27" s="1"/>
  <c r="D19" i="28"/>
  <c r="D20" i="28" s="1"/>
  <c r="D21" i="28" s="1"/>
  <c r="D17" i="28" s="1"/>
  <c r="C19" i="28"/>
  <c r="C20" i="28" s="1"/>
  <c r="C21" i="28" s="1"/>
  <c r="C17" i="28" s="1"/>
  <c r="D13" i="28"/>
  <c r="D27" i="28" s="1"/>
  <c r="D19" i="27"/>
  <c r="D20" i="27" s="1"/>
  <c r="D21" i="27" s="1"/>
  <c r="D17" i="27" s="1"/>
  <c r="C19" i="27"/>
  <c r="C20" i="27" s="1"/>
  <c r="C21" i="27" s="1"/>
  <c r="C17" i="27" s="1"/>
  <c r="D19" i="26"/>
  <c r="D20" i="26" s="1"/>
  <c r="D21" i="26" s="1"/>
  <c r="D17" i="26" s="1"/>
  <c r="D12" i="26"/>
  <c r="D13" i="26" s="1"/>
  <c r="D23" i="26" s="1"/>
  <c r="C12" i="26"/>
  <c r="C13" i="26" s="1"/>
  <c r="D23" i="27" l="1"/>
  <c r="C27" i="28"/>
  <c r="C23" i="28"/>
  <c r="C24" i="28" s="1"/>
  <c r="D23" i="28"/>
  <c r="D24" i="28" s="1"/>
  <c r="D28" i="28" s="1"/>
  <c r="D32" i="28" s="1"/>
  <c r="D34" i="28" s="1"/>
  <c r="D36" i="28" s="1"/>
  <c r="D37" i="28" s="1"/>
  <c r="D24" i="27"/>
  <c r="D28" i="27" s="1"/>
  <c r="D32" i="27" s="1"/>
  <c r="D34" i="27" s="1"/>
  <c r="D36" i="27" s="1"/>
  <c r="D37" i="27" s="1"/>
  <c r="C23" i="27"/>
  <c r="C24" i="27" s="1"/>
  <c r="C28" i="27" s="1"/>
  <c r="D41" i="27" s="1"/>
  <c r="D44" i="27" s="1"/>
  <c r="C27" i="26"/>
  <c r="D24" i="26"/>
  <c r="C19" i="26"/>
  <c r="C20" i="26" s="1"/>
  <c r="C21" i="26" s="1"/>
  <c r="C17" i="26" s="1"/>
  <c r="D14" i="26"/>
  <c r="C23" i="26"/>
  <c r="D13" i="25"/>
  <c r="D14" i="25" s="1"/>
  <c r="C19" i="25"/>
  <c r="C20" i="25" s="1"/>
  <c r="C21" i="25" s="1"/>
  <c r="C17" i="25" s="1"/>
  <c r="C24" i="25" s="1"/>
  <c r="D21" i="25"/>
  <c r="C23" i="25"/>
  <c r="D24" i="25"/>
  <c r="C27" i="25"/>
  <c r="C13" i="23"/>
  <c r="C12" i="23" s="1"/>
  <c r="D13" i="23"/>
  <c r="D14" i="23" s="1"/>
  <c r="C19" i="23"/>
  <c r="C20" i="23" s="1"/>
  <c r="C21" i="23" s="1"/>
  <c r="C17" i="23" s="1"/>
  <c r="D21" i="23"/>
  <c r="D24" i="23"/>
  <c r="D28" i="23" s="1"/>
  <c r="D32" i="23" s="1"/>
  <c r="D34" i="23" s="1"/>
  <c r="D36" i="23" s="1"/>
  <c r="D37" i="23" s="1"/>
  <c r="D27" i="23"/>
  <c r="C13" i="19"/>
  <c r="C27" i="19" s="1"/>
  <c r="C13" i="22"/>
  <c r="C12" i="22" s="1"/>
  <c r="D13" i="22"/>
  <c r="D14" i="22" s="1"/>
  <c r="C19" i="22"/>
  <c r="C20" i="22" s="1"/>
  <c r="C21" i="22" s="1"/>
  <c r="C17" i="22" s="1"/>
  <c r="D21" i="22"/>
  <c r="D24" i="22"/>
  <c r="D28" i="22" s="1"/>
  <c r="D32" i="22" s="1"/>
  <c r="D34" i="22" s="1"/>
  <c r="D36" i="22" s="1"/>
  <c r="D37" i="22" s="1"/>
  <c r="D27" i="22"/>
  <c r="C13" i="21"/>
  <c r="C12" i="21" s="1"/>
  <c r="D13" i="21"/>
  <c r="D14" i="21" s="1"/>
  <c r="C19" i="21"/>
  <c r="C20" i="21" s="1"/>
  <c r="C21" i="21" s="1"/>
  <c r="C17" i="21" s="1"/>
  <c r="D21" i="21"/>
  <c r="D24" i="21"/>
  <c r="C13" i="20"/>
  <c r="C12" i="20" s="1"/>
  <c r="D13" i="20"/>
  <c r="D27" i="20" s="1"/>
  <c r="C19" i="20"/>
  <c r="C20" i="20" s="1"/>
  <c r="C21" i="20" s="1"/>
  <c r="C17" i="20" s="1"/>
  <c r="D21" i="20"/>
  <c r="D24" i="20"/>
  <c r="C12" i="19"/>
  <c r="D13" i="19"/>
  <c r="D14" i="19" s="1"/>
  <c r="C19" i="19"/>
  <c r="C20" i="19" s="1"/>
  <c r="C21" i="19" s="1"/>
  <c r="C17" i="19" s="1"/>
  <c r="D21" i="19"/>
  <c r="C23" i="19"/>
  <c r="D24" i="19"/>
  <c r="D27" i="19"/>
  <c r="D28" i="19" s="1"/>
  <c r="D32" i="19" s="1"/>
  <c r="D34" i="19" s="1"/>
  <c r="D36" i="19" s="1"/>
  <c r="D37" i="19" s="1"/>
  <c r="C13" i="18"/>
  <c r="C12" i="18" s="1"/>
  <c r="D13" i="18"/>
  <c r="D14" i="18" s="1"/>
  <c r="C19" i="18"/>
  <c r="C20" i="18" s="1"/>
  <c r="C21" i="18" s="1"/>
  <c r="C17" i="18" s="1"/>
  <c r="D21" i="18"/>
  <c r="D24" i="18"/>
  <c r="C13" i="17"/>
  <c r="C23" i="17" s="1"/>
  <c r="D13" i="17"/>
  <c r="D27" i="17" s="1"/>
  <c r="C19" i="17"/>
  <c r="C20" i="17" s="1"/>
  <c r="C21" i="17" s="1"/>
  <c r="C17" i="17" s="1"/>
  <c r="D21" i="17"/>
  <c r="D24" i="17"/>
  <c r="C27" i="17"/>
  <c r="C13" i="16"/>
  <c r="C23" i="16" s="1"/>
  <c r="D13" i="16"/>
  <c r="D14" i="16" s="1"/>
  <c r="C19" i="16"/>
  <c r="C20" i="16" s="1"/>
  <c r="C21" i="16" s="1"/>
  <c r="C17" i="16" s="1"/>
  <c r="D21" i="16"/>
  <c r="D24" i="16"/>
  <c r="C13" i="15"/>
  <c r="C12" i="15" s="1"/>
  <c r="D13" i="15"/>
  <c r="D14" i="15" s="1"/>
  <c r="C19" i="15"/>
  <c r="C20" i="15" s="1"/>
  <c r="C21" i="15" s="1"/>
  <c r="C17" i="15" s="1"/>
  <c r="D21" i="15"/>
  <c r="C23" i="15"/>
  <c r="D24" i="15"/>
  <c r="C13" i="14"/>
  <c r="C12" i="14" s="1"/>
  <c r="D13" i="14"/>
  <c r="D14" i="14" s="1"/>
  <c r="C19" i="14"/>
  <c r="C20" i="14" s="1"/>
  <c r="C21" i="14" s="1"/>
  <c r="C17" i="14" s="1"/>
  <c r="D21" i="14"/>
  <c r="D24" i="14"/>
  <c r="C13" i="6"/>
  <c r="C12" i="6" s="1"/>
  <c r="D13" i="6"/>
  <c r="D14" i="6" s="1"/>
  <c r="C19" i="6"/>
  <c r="C20" i="6" s="1"/>
  <c r="C21" i="6" s="1"/>
  <c r="C17" i="6" s="1"/>
  <c r="D21" i="6"/>
  <c r="C23" i="6"/>
  <c r="D24" i="6"/>
  <c r="C13" i="9"/>
  <c r="C12" i="9" s="1"/>
  <c r="D13" i="9"/>
  <c r="D14" i="9" s="1"/>
  <c r="C19" i="9"/>
  <c r="C20" i="9" s="1"/>
  <c r="C21" i="9" s="1"/>
  <c r="C17" i="9" s="1"/>
  <c r="D21" i="9"/>
  <c r="D24" i="9"/>
  <c r="C13" i="13"/>
  <c r="C12" i="13" s="1"/>
  <c r="D13" i="13"/>
  <c r="D14" i="13" s="1"/>
  <c r="C19" i="13"/>
  <c r="C20" i="13" s="1"/>
  <c r="C21" i="13" s="1"/>
  <c r="C17" i="13" s="1"/>
  <c r="D21" i="13"/>
  <c r="D24" i="13"/>
  <c r="C13" i="12"/>
  <c r="C23" i="12" s="1"/>
  <c r="D13" i="12"/>
  <c r="D14" i="12" s="1"/>
  <c r="C19" i="12"/>
  <c r="C20" i="12" s="1"/>
  <c r="C21" i="12" s="1"/>
  <c r="C17" i="12" s="1"/>
  <c r="D21" i="12"/>
  <c r="D24" i="12"/>
  <c r="C13" i="11"/>
  <c r="C12" i="11" s="1"/>
  <c r="D13" i="11"/>
  <c r="D14" i="11" s="1"/>
  <c r="C19" i="11"/>
  <c r="C20" i="11" s="1"/>
  <c r="C21" i="11" s="1"/>
  <c r="C17" i="11" s="1"/>
  <c r="C24" i="11" s="1"/>
  <c r="D21" i="11"/>
  <c r="C23" i="11"/>
  <c r="D24" i="11"/>
  <c r="C13" i="10"/>
  <c r="C27" i="10" s="1"/>
  <c r="D13" i="10"/>
  <c r="D14" i="10" s="1"/>
  <c r="C19" i="10"/>
  <c r="C20" i="10" s="1"/>
  <c r="C21" i="10" s="1"/>
  <c r="C17" i="10" s="1"/>
  <c r="D21" i="10"/>
  <c r="D24" i="10"/>
  <c r="D28" i="17" l="1"/>
  <c r="D32" i="17" s="1"/>
  <c r="D34" i="17" s="1"/>
  <c r="D36" i="17" s="1"/>
  <c r="D37" i="17" s="1"/>
  <c r="C28" i="28"/>
  <c r="C23" i="18"/>
  <c r="C24" i="18" s="1"/>
  <c r="D27" i="25"/>
  <c r="D28" i="25" s="1"/>
  <c r="C28" i="25"/>
  <c r="C24" i="12"/>
  <c r="C24" i="16"/>
  <c r="C23" i="10"/>
  <c r="C27" i="12"/>
  <c r="C12" i="12"/>
  <c r="C23" i="9"/>
  <c r="C27" i="14"/>
  <c r="C27" i="16"/>
  <c r="C12" i="16"/>
  <c r="C24" i="17"/>
  <c r="C28" i="17" s="1"/>
  <c r="D41" i="17" s="1"/>
  <c r="D44" i="17" s="1"/>
  <c r="D28" i="20"/>
  <c r="D32" i="20" s="1"/>
  <c r="D34" i="20" s="1"/>
  <c r="D36" i="20" s="1"/>
  <c r="D37" i="20" s="1"/>
  <c r="D14" i="20"/>
  <c r="C27" i="21"/>
  <c r="C24" i="6"/>
  <c r="C24" i="15"/>
  <c r="C23" i="20"/>
  <c r="C24" i="20" s="1"/>
  <c r="C27" i="9"/>
  <c r="D14" i="17"/>
  <c r="D41" i="28"/>
  <c r="D44" i="28" s="1"/>
  <c r="C24" i="26"/>
  <c r="C28" i="26" s="1"/>
  <c r="D27" i="26"/>
  <c r="D28" i="26"/>
  <c r="D32" i="26" s="1"/>
  <c r="D34" i="26" s="1"/>
  <c r="D36" i="26" s="1"/>
  <c r="D37" i="26" s="1"/>
  <c r="C24" i="10"/>
  <c r="C28" i="10" s="1"/>
  <c r="C12" i="10"/>
  <c r="C27" i="11"/>
  <c r="C28" i="11" s="1"/>
  <c r="C23" i="13"/>
  <c r="C24" i="13" s="1"/>
  <c r="C28" i="13" s="1"/>
  <c r="C27" i="6"/>
  <c r="C27" i="15"/>
  <c r="C12" i="17"/>
  <c r="C24" i="19"/>
  <c r="C28" i="19" s="1"/>
  <c r="D41" i="19" s="1"/>
  <c r="D44" i="19" s="1"/>
  <c r="C23" i="22"/>
  <c r="C24" i="22" s="1"/>
  <c r="C27" i="13"/>
  <c r="C24" i="9"/>
  <c r="C28" i="9" s="1"/>
  <c r="C27" i="18"/>
  <c r="C23" i="23"/>
  <c r="C24" i="23" s="1"/>
  <c r="D41" i="10"/>
  <c r="D44" i="10" s="1"/>
  <c r="D27" i="10"/>
  <c r="D28" i="10" s="1"/>
  <c r="D32" i="10" s="1"/>
  <c r="D34" i="10" s="1"/>
  <c r="D36" i="10" s="1"/>
  <c r="D37" i="10" s="1"/>
  <c r="D27" i="11"/>
  <c r="D28" i="11" s="1"/>
  <c r="D32" i="11" s="1"/>
  <c r="D34" i="11" s="1"/>
  <c r="D36" i="11" s="1"/>
  <c r="D37" i="11" s="1"/>
  <c r="D27" i="12"/>
  <c r="D28" i="12" s="1"/>
  <c r="D32" i="12" s="1"/>
  <c r="D34" i="12" s="1"/>
  <c r="D36" i="12" s="1"/>
  <c r="D37" i="12" s="1"/>
  <c r="D27" i="13"/>
  <c r="D28" i="13" s="1"/>
  <c r="D32" i="13" s="1"/>
  <c r="D34" i="13" s="1"/>
  <c r="D36" i="13" s="1"/>
  <c r="D37" i="13" s="1"/>
  <c r="D27" i="9"/>
  <c r="D28" i="9" s="1"/>
  <c r="D32" i="9" s="1"/>
  <c r="D34" i="9" s="1"/>
  <c r="D36" i="9" s="1"/>
  <c r="D37" i="9" s="1"/>
  <c r="D27" i="6"/>
  <c r="D28" i="6" s="1"/>
  <c r="D32" i="6" s="1"/>
  <c r="D34" i="6" s="1"/>
  <c r="D36" i="6" s="1"/>
  <c r="D37" i="6" s="1"/>
  <c r="D27" i="14"/>
  <c r="D28" i="14" s="1"/>
  <c r="D32" i="14" s="1"/>
  <c r="D34" i="14" s="1"/>
  <c r="D36" i="14" s="1"/>
  <c r="D37" i="14" s="1"/>
  <c r="C23" i="14"/>
  <c r="C24" i="14" s="1"/>
  <c r="C28" i="14" s="1"/>
  <c r="D27" i="15"/>
  <c r="D28" i="15" s="1"/>
  <c r="D32" i="15" s="1"/>
  <c r="D34" i="15" s="1"/>
  <c r="D36" i="15" s="1"/>
  <c r="D37" i="15" s="1"/>
  <c r="D27" i="16"/>
  <c r="D28" i="16" s="1"/>
  <c r="D32" i="16" s="1"/>
  <c r="D34" i="16" s="1"/>
  <c r="D36" i="16" s="1"/>
  <c r="D37" i="16" s="1"/>
  <c r="D27" i="18"/>
  <c r="D28" i="18" s="1"/>
  <c r="D32" i="18" s="1"/>
  <c r="D34" i="18" s="1"/>
  <c r="D36" i="18" s="1"/>
  <c r="D37" i="18" s="1"/>
  <c r="C27" i="20"/>
  <c r="C28" i="20" s="1"/>
  <c r="D41" i="20" s="1"/>
  <c r="D44" i="20" s="1"/>
  <c r="D27" i="21"/>
  <c r="D28" i="21" s="1"/>
  <c r="D32" i="21" s="1"/>
  <c r="D34" i="21" s="1"/>
  <c r="D36" i="21" s="1"/>
  <c r="D37" i="21" s="1"/>
  <c r="C23" i="21"/>
  <c r="C24" i="21" s="1"/>
  <c r="C28" i="21" s="1"/>
  <c r="C27" i="22"/>
  <c r="C27" i="23"/>
  <c r="C28" i="23" l="1"/>
  <c r="D41" i="23" s="1"/>
  <c r="D44" i="23" s="1"/>
  <c r="C28" i="22"/>
  <c r="D41" i="22" s="1"/>
  <c r="D44" i="22" s="1"/>
  <c r="D32" i="25"/>
  <c r="D34" i="25" s="1"/>
  <c r="D36" i="25" s="1"/>
  <c r="D37" i="25" s="1"/>
  <c r="D41" i="25"/>
  <c r="D44" i="25" s="1"/>
  <c r="C28" i="15"/>
  <c r="D41" i="15" s="1"/>
  <c r="D44" i="15" s="1"/>
  <c r="C28" i="6"/>
  <c r="D41" i="14"/>
  <c r="D44" i="14" s="1"/>
  <c r="D41" i="9"/>
  <c r="D44" i="9" s="1"/>
  <c r="D41" i="21"/>
  <c r="D44" i="21" s="1"/>
  <c r="C28" i="16"/>
  <c r="D41" i="16" s="1"/>
  <c r="D44" i="16" s="1"/>
  <c r="C28" i="18"/>
  <c r="D41" i="18" s="1"/>
  <c r="D44" i="18" s="1"/>
  <c r="C28" i="12"/>
  <c r="D41" i="12" s="1"/>
  <c r="D44" i="12" s="1"/>
  <c r="D41" i="26"/>
  <c r="D44" i="26" s="1"/>
  <c r="D41" i="6"/>
  <c r="D44" i="6" s="1"/>
  <c r="D41" i="11"/>
  <c r="D44" i="11" s="1"/>
  <c r="D41" i="13"/>
  <c r="D44" i="13" s="1"/>
</calcChain>
</file>

<file path=xl/sharedStrings.xml><?xml version="1.0" encoding="utf-8"?>
<sst xmlns="http://schemas.openxmlformats.org/spreadsheetml/2006/main" count="1350" uniqueCount="100">
  <si>
    <t>Full Carton Weight (lbs)</t>
  </si>
  <si>
    <t>Waste (lbs)</t>
  </si>
  <si>
    <t>Net Usable Product (lbs)</t>
  </si>
  <si>
    <t>Yield</t>
  </si>
  <si>
    <t>Delivered Cost</t>
  </si>
  <si>
    <t>In-House Labor</t>
  </si>
  <si>
    <t>Portion Size (ounces)</t>
  </si>
  <si>
    <t>Portions Per Carton</t>
  </si>
  <si>
    <t>Gross Margin Per Plate</t>
  </si>
  <si>
    <t>Cost Per Carton</t>
  </si>
  <si>
    <t>Cost Per Portion</t>
  </si>
  <si>
    <t>Approx. Savings Per Year</t>
  </si>
  <si>
    <t>Savings Per Portion</t>
  </si>
  <si>
    <t>Cost of Other Items on Plate</t>
  </si>
  <si>
    <t>Cost Per Plate</t>
  </si>
  <si>
    <t>Price Per Plate</t>
  </si>
  <si>
    <t>Gross Margin</t>
  </si>
  <si>
    <t>Percent Margin</t>
  </si>
  <si>
    <t>TO USE WORKSHEET:</t>
  </si>
  <si>
    <t>Operating Days Per Year</t>
  </si>
  <si>
    <t>Portions Served Per Day</t>
  </si>
  <si>
    <t>Prepared For:</t>
  </si>
  <si>
    <t>[name of customer]</t>
  </si>
  <si>
    <t>By:</t>
  </si>
  <si>
    <t>Date:</t>
  </si>
  <si>
    <t>~ Projected Savings ~</t>
  </si>
  <si>
    <t>&lt;</t>
  </si>
  <si>
    <t xml:space="preserve">   (prior to, or while meeting with customer)</t>
  </si>
  <si>
    <t>&lt;&lt; Insert your product code here</t>
  </si>
  <si>
    <t>&lt;&lt; Personalize the Worksheet with your own logo and contact information</t>
  </si>
  <si>
    <t>&lt;&lt; If desired, print the Worksheet</t>
  </si>
  <si>
    <t xml:space="preserve">    (The Print Area is formatted to omit these Instructions.)</t>
  </si>
  <si>
    <t>Green Cabbage</t>
  </si>
  <si>
    <t>Jumbo Carrots</t>
  </si>
  <si>
    <t>Coin Cut 2/5#</t>
  </si>
  <si>
    <t>Chopped Iceberg 4/5#</t>
  </si>
  <si>
    <t>Green Onions</t>
  </si>
  <si>
    <t>Shred Cabbage 4/5#</t>
  </si>
  <si>
    <t>Jumbo</t>
  </si>
  <si>
    <t>Yellow Onions</t>
  </si>
  <si>
    <t>Item Code: 123456</t>
  </si>
  <si>
    <t>Broccoli Crowns 4/3#</t>
  </si>
  <si>
    <t>Caulflwr Florets 2/3#</t>
  </si>
  <si>
    <t>Celery</t>
  </si>
  <si>
    <t>Celery Sticks 4/5#</t>
  </si>
  <si>
    <t>14-Count Field</t>
  </si>
  <si>
    <t>Pack Broccoli</t>
  </si>
  <si>
    <t>24-Count</t>
  </si>
  <si>
    <t>36 Count</t>
  </si>
  <si>
    <t>Wash &amp; Trim 4/2#</t>
  </si>
  <si>
    <t>48-Count</t>
  </si>
  <si>
    <t>RSS</t>
  </si>
  <si>
    <t>In-House Waste ($.07 per lb. [industry avg.])</t>
  </si>
  <si>
    <t>&lt; Edit yellow sections as needed</t>
  </si>
  <si>
    <t>&lt;&lt; Personalize the worksheet with your own logo and contact information</t>
  </si>
  <si>
    <t>Hourly wage</t>
  </si>
  <si>
    <t>Benefits, payroll taxes, etc. (wage x .25)</t>
  </si>
  <si>
    <t>Cost per hour</t>
  </si>
  <si>
    <t>Cost per minute</t>
  </si>
  <si>
    <t>Labor required per carton (minutes)</t>
  </si>
  <si>
    <t>Edit yellow sections as needed</t>
  </si>
  <si>
    <t>Cauliflower</t>
  </si>
  <si>
    <t>4/5# Diced Ylw 1/4"</t>
  </si>
  <si>
    <t>10 lbs.</t>
  </si>
  <si>
    <t>4 count</t>
  </si>
  <si>
    <t>Lettuce</t>
  </si>
  <si>
    <t>Salad Premix 4/5#</t>
  </si>
  <si>
    <t>Celery Dice 1/2" 2/5#</t>
  </si>
  <si>
    <t>Celery 26-Ct</t>
  </si>
  <si>
    <t>Field Pack 50#</t>
  </si>
  <si>
    <t>4/5# Onion Rings</t>
  </si>
  <si>
    <t>Romaine</t>
  </si>
  <si>
    <t>RSS Romaine</t>
  </si>
  <si>
    <t>Chopped 6/2#</t>
  </si>
  <si>
    <t>RSS Iceberg</t>
  </si>
  <si>
    <t>Chopped 4/5#</t>
  </si>
  <si>
    <t>Iceberg</t>
  </si>
  <si>
    <t>Shred 2/5#</t>
  </si>
  <si>
    <t>30-LB Whole Peeled</t>
  </si>
  <si>
    <t>RSS Yellow Onions</t>
  </si>
  <si>
    <t>Broccoli Florets 4/3#</t>
  </si>
  <si>
    <t>Pineapple</t>
  </si>
  <si>
    <t>RSS Pineapple</t>
  </si>
  <si>
    <t>6-Count</t>
  </si>
  <si>
    <t>Chunks 8# pail</t>
  </si>
  <si>
    <t>MFC 24-Count</t>
  </si>
  <si>
    <t>Green Leaf</t>
  </si>
  <si>
    <t>RSS Red Onions</t>
  </si>
  <si>
    <t>20-LB Whole Peeled</t>
  </si>
  <si>
    <t>2/5# Diced Red 1/4"</t>
  </si>
  <si>
    <t>Kale</t>
  </si>
  <si>
    <t>Red Onions</t>
  </si>
  <si>
    <t>Shredded Kale 4/1.5#</t>
  </si>
  <si>
    <t>12-Count</t>
  </si>
  <si>
    <t>Green Beans</t>
  </si>
  <si>
    <t>Trimmed Grn Bns 2/5#</t>
  </si>
  <si>
    <t>Field Pack 10#</t>
  </si>
  <si>
    <t>Avocados</t>
  </si>
  <si>
    <t>Pure Pulp 6/2#</t>
  </si>
  <si>
    <t>Shamrock Foods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</si>
</sst>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%"/>
    <numFmt numFmtId="166" formatCode="mmmm\ d\,\ yyyy"/>
  </numFmts>
  <fonts count="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2" borderId="0" xfId="0" applyFont="1" applyFill="1" applyBorder="1" applyProtection="1"/>
    <xf numFmtId="0" fontId="5" fillId="2" borderId="1" xfId="0" applyFont="1" applyFill="1" applyBorder="1" applyProtection="1"/>
    <xf numFmtId="165" fontId="2" fillId="2" borderId="2" xfId="0" applyNumberFormat="1" applyFont="1" applyFill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0" fontId="2" fillId="2" borderId="0" xfId="0" applyFont="1" applyFill="1"/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</xf>
    <xf numFmtId="3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/>
    <xf numFmtId="0" fontId="5" fillId="2" borderId="7" xfId="0" applyFont="1" applyFill="1" applyBorder="1" applyAlignment="1" applyProtection="1">
      <alignment horizontal="center" vertical="center"/>
    </xf>
    <xf numFmtId="165" fontId="5" fillId="2" borderId="8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indent="2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2" borderId="0" xfId="0" applyFont="1" applyFill="1" applyProtection="1"/>
    <xf numFmtId="0" fontId="5" fillId="2" borderId="4" xfId="0" applyFont="1" applyFill="1" applyBorder="1" applyProtection="1"/>
    <xf numFmtId="0" fontId="6" fillId="2" borderId="0" xfId="0" applyFont="1" applyFill="1" applyBorder="1" applyProtection="1"/>
    <xf numFmtId="0" fontId="6" fillId="2" borderId="0" xfId="0" applyFont="1" applyFill="1" applyProtection="1"/>
    <xf numFmtId="0" fontId="2" fillId="2" borderId="0" xfId="0" applyFont="1" applyFill="1" applyBorder="1" applyProtection="1"/>
    <xf numFmtId="0" fontId="5" fillId="2" borderId="6" xfId="0" applyFont="1" applyFill="1" applyBorder="1" applyProtection="1"/>
    <xf numFmtId="0" fontId="6" fillId="2" borderId="1" xfId="0" applyFont="1" applyFill="1" applyBorder="1" applyAlignment="1" applyProtection="1">
      <alignment horizontal="left" indent="2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2" fillId="2" borderId="1" xfId="0" applyFont="1" applyFill="1" applyBorder="1" applyProtection="1"/>
    <xf numFmtId="0" fontId="2" fillId="3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Protection="1"/>
    <xf numFmtId="0" fontId="5" fillId="2" borderId="7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165" fontId="5" fillId="2" borderId="8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</xf>
    <xf numFmtId="164" fontId="5" fillId="2" borderId="7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165" fontId="5" fillId="2" borderId="7" xfId="0" applyNumberFormat="1" applyFont="1" applyFill="1" applyBorder="1" applyAlignment="1" applyProtection="1">
      <alignment horizontal="center"/>
    </xf>
    <xf numFmtId="3" fontId="2" fillId="3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17" xfId="0" applyFont="1" applyFill="1" applyBorder="1" applyProtection="1"/>
    <xf numFmtId="0" fontId="2" fillId="2" borderId="18" xfId="0" applyFont="1" applyFill="1" applyBorder="1" applyProtection="1"/>
    <xf numFmtId="0" fontId="5" fillId="2" borderId="18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166" fontId="2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4" fillId="0" borderId="20" xfId="0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</xf>
    <xf numFmtId="0" fontId="5" fillId="2" borderId="26" xfId="0" applyFont="1" applyFill="1" applyBorder="1" applyAlignment="1" applyProtection="1">
      <alignment horizontal="center"/>
    </xf>
    <xf numFmtId="0" fontId="5" fillId="2" borderId="27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9795" y="0"/>
          <a:ext cx="11925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252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7177" name="Picture 9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843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9320" y="0"/>
          <a:ext cx="11544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0481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6387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049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355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5601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7411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49</xdr:row>
      <xdr:rowOff>5715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1505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764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2291" name="Picture 3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3315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668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190500</xdr:colOff>
      <xdr:row>4</xdr:row>
      <xdr:rowOff>152400</xdr:rowOff>
    </xdr:to>
    <xdr:pic>
      <xdr:nvPicPr>
        <xdr:cNvPr id="14339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457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5363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209550</xdr:colOff>
      <xdr:row>4</xdr:row>
      <xdr:rowOff>152400</xdr:rowOff>
    </xdr:to>
    <xdr:pic>
      <xdr:nvPicPr>
        <xdr:cNvPr id="11268" name="Picture 4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430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945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334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247859</xdr:colOff>
      <xdr:row>44</xdr:row>
      <xdr:rowOff>68885</xdr:rowOff>
    </xdr:from>
    <xdr:to>
      <xdr:col>3</xdr:col>
      <xdr:colOff>1507918</xdr:colOff>
      <xdr:row>48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899" y="7208825"/>
          <a:ext cx="1260059" cy="74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9" workbookViewId="0">
      <selection activeCell="D9" sqref="D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9"/>
      <c r="D2" s="109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9"/>
      <c r="D3" s="109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9"/>
      <c r="D4" s="109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9"/>
      <c r="D5" s="109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9"/>
      <c r="D6" s="109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50</v>
      </c>
      <c r="D8" s="78" t="s">
        <v>98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97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12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7.26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14.74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0.67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10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2.5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12.5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0.20833333333333334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18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1.0318000000000001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15.241800000000001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117.92</v>
      </c>
      <c r="D27" s="56">
        <f>(D13*16)/D26</f>
        <v>96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0.1292554274084125</v>
      </c>
      <c r="D28" s="64">
        <f>D24/D27</f>
        <v>0.12885416666666666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0.12885416666666666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6.1288541666666667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4.8711458333333333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0.44283143939393937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4.0126074174584581E-4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4.3576916553598855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2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8"/>
      <c r="D2" s="108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8"/>
      <c r="D3" s="108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8"/>
      <c r="D4" s="108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8"/>
      <c r="D5" s="108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8"/>
      <c r="D6" s="108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94</v>
      </c>
      <c r="D8" s="78" t="s">
        <v>95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96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9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0.9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60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0.63000000000000012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22.577500000000001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36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0.62715277777777778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0.34615277777777775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6265.3652777777779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47</v>
      </c>
      <c r="D8" s="78" t="s">
        <v>75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76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40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9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47</v>
      </c>
      <c r="D8" s="78" t="s">
        <v>35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65</v>
      </c>
      <c r="D9" s="99" t="s">
        <v>40</v>
      </c>
      <c r="E9" s="5"/>
      <c r="F9" s="5" t="s">
        <v>28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53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27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26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9.140625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48"/>
      <c r="L18" s="48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59</v>
      </c>
      <c r="B22" s="43"/>
      <c r="C22" s="111">
        <v>65</v>
      </c>
      <c r="D22" s="86">
        <v>0</v>
      </c>
      <c r="E22" s="5"/>
      <c r="F22" s="5" t="s">
        <v>26</v>
      </c>
      <c r="G22" s="5"/>
      <c r="H22" s="5"/>
      <c r="I22" s="5"/>
      <c r="J22" s="5"/>
      <c r="K22" s="48"/>
      <c r="L22" s="48"/>
    </row>
    <row r="23" spans="1:13" x14ac:dyDescent="0.25">
      <c r="A23" s="54" t="s">
        <v>52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24.750624999999999</v>
      </c>
      <c r="D24" s="64">
        <f>D23+D17+D16</f>
        <v>11.24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0.20625520833333333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6.5755208333333315E-2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1190.169270833333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48"/>
      <c r="L46" s="48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48"/>
      <c r="L48" s="48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47</v>
      </c>
      <c r="D8" s="78" t="s">
        <v>66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65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40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93</v>
      </c>
      <c r="D8" s="78" t="s">
        <v>92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90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7</v>
      </c>
      <c r="D11" s="55">
        <v>6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1.8200000000000003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5.18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40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0.36260000000000003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19.497599999999998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41.44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0.47050193050193051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0.23633526383526385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4277.6682754182757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07"/>
      <c r="D45" s="107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07"/>
      <c r="D50" s="107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38</v>
      </c>
      <c r="D8" s="78" t="s">
        <v>62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39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120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38</v>
      </c>
      <c r="D8" s="78" t="s">
        <v>70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39</v>
      </c>
      <c r="D9" s="99" t="s">
        <v>40</v>
      </c>
      <c r="E9" s="5"/>
      <c r="F9" s="5" t="s">
        <v>28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53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27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26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48"/>
      <c r="L18" s="48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59</v>
      </c>
      <c r="B22" s="43"/>
      <c r="C22" s="111">
        <v>120</v>
      </c>
      <c r="D22" s="86">
        <v>0</v>
      </c>
      <c r="E22" s="5"/>
      <c r="F22" s="5" t="s">
        <v>26</v>
      </c>
      <c r="G22" s="5"/>
      <c r="H22" s="5"/>
      <c r="I22" s="5"/>
      <c r="J22" s="5"/>
      <c r="K22" s="48"/>
      <c r="L22" s="48"/>
    </row>
    <row r="23" spans="1:13" x14ac:dyDescent="0.25">
      <c r="A23" s="54" t="s">
        <v>52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26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48"/>
      <c r="L46" s="48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48"/>
      <c r="L48" s="48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6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79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38</v>
      </c>
      <c r="D8" s="78" t="s">
        <v>78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39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30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30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120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480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2.75625E-2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2.75625E-2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2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6.0275625000000002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4.9724374999999998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0.45203977272727269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3.6197265625000002E-2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655.17050781250009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87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38</v>
      </c>
      <c r="D8" s="78" t="s">
        <v>88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91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25</v>
      </c>
      <c r="D11" s="55">
        <v>20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9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16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120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1.1200000000000001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31.524999999999999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256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0.12314453124999999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2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8.1800781249999996E-2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1480.5941406249999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07"/>
      <c r="D45" s="107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07"/>
      <c r="D50" s="107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7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38</v>
      </c>
      <c r="D8" s="78" t="s">
        <v>89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91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6.4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120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0.44800000000000006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30.853000000000002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102.4</v>
      </c>
      <c r="D27" s="56">
        <f>(D13*16)/D26</f>
        <v>160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0.30129882812499997</v>
      </c>
      <c r="D28" s="64">
        <f>D24/D27</f>
        <v>8.2687499999999997E-2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8.2687499999999997E-2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6.0826874999999996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4.9173125000000004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0.44702840909090913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0.21861132812499998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3956.8650390624998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07"/>
      <c r="D45" s="107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07"/>
      <c r="D50" s="107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45</v>
      </c>
      <c r="D8" s="78" t="s">
        <v>80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46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30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50</v>
      </c>
      <c r="D8" s="78" t="s">
        <v>49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36</v>
      </c>
      <c r="D9" s="99" t="s">
        <v>40</v>
      </c>
      <c r="E9" s="5"/>
      <c r="F9" s="5" t="s">
        <v>28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s="51" customFormat="1" ht="12.9" customHeight="1" x14ac:dyDescent="0.25">
      <c r="A11" s="6" t="s">
        <v>0</v>
      </c>
      <c r="B11" s="7"/>
      <c r="C11" s="8">
        <v>10.25</v>
      </c>
      <c r="D11" s="8">
        <v>8</v>
      </c>
      <c r="E11" s="31"/>
      <c r="F11" s="31" t="s">
        <v>53</v>
      </c>
      <c r="G11" s="31"/>
      <c r="H11" s="31"/>
      <c r="I11" s="31"/>
      <c r="J11" s="31"/>
      <c r="K11" s="50"/>
      <c r="L11" s="50"/>
    </row>
    <row r="12" spans="1:12" s="51" customFormat="1" ht="12.9" customHeight="1" x14ac:dyDescent="0.25">
      <c r="A12" s="6" t="s">
        <v>1</v>
      </c>
      <c r="B12" s="9"/>
      <c r="C12" s="10">
        <f>SUM(C11-C13)</f>
        <v>2.0499999999999989</v>
      </c>
      <c r="D12" s="10">
        <v>0</v>
      </c>
      <c r="E12" s="31"/>
      <c r="F12" s="31" t="s">
        <v>27</v>
      </c>
      <c r="G12" s="31"/>
      <c r="H12" s="31"/>
      <c r="I12" s="31"/>
      <c r="J12" s="31"/>
      <c r="K12" s="50"/>
      <c r="L12" s="50"/>
    </row>
    <row r="13" spans="1:12" s="51" customFormat="1" ht="12.9" customHeight="1" x14ac:dyDescent="0.25">
      <c r="A13" s="11" t="s">
        <v>2</v>
      </c>
      <c r="B13" s="12"/>
      <c r="C13" s="35">
        <f>C11*C14</f>
        <v>8.2000000000000011</v>
      </c>
      <c r="D13" s="35">
        <f>D11-D12</f>
        <v>8</v>
      </c>
      <c r="E13" s="31">
        <v>212</v>
      </c>
      <c r="F13" s="31"/>
      <c r="G13" s="31"/>
      <c r="H13" s="31"/>
      <c r="I13" s="31"/>
      <c r="J13" s="31"/>
      <c r="K13" s="50"/>
      <c r="L13" s="50"/>
    </row>
    <row r="14" spans="1:12" s="51" customFormat="1" ht="12.9" customHeight="1" x14ac:dyDescent="0.25">
      <c r="A14" s="13" t="s">
        <v>3</v>
      </c>
      <c r="B14" s="14"/>
      <c r="C14" s="36">
        <v>0.8</v>
      </c>
      <c r="D14" s="36">
        <f>D13/D11</f>
        <v>1</v>
      </c>
      <c r="E14" s="31">
        <v>212</v>
      </c>
      <c r="F14" s="31"/>
      <c r="G14" s="31"/>
      <c r="H14" s="31"/>
      <c r="I14" s="31"/>
      <c r="J14" s="31"/>
      <c r="K14" s="50"/>
      <c r="L14" s="50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s="51" customFormat="1" ht="12.9" customHeight="1" x14ac:dyDescent="0.25">
      <c r="A16" s="6" t="s">
        <v>4</v>
      </c>
      <c r="B16" s="7"/>
      <c r="C16" s="15">
        <v>7.57</v>
      </c>
      <c r="D16" s="15">
        <v>8.23</v>
      </c>
      <c r="E16" s="31"/>
      <c r="F16" s="31" t="s">
        <v>26</v>
      </c>
      <c r="G16" s="31"/>
      <c r="H16" s="31"/>
      <c r="I16" s="31"/>
      <c r="J16" s="31"/>
      <c r="K16" s="50"/>
      <c r="L16" s="50"/>
    </row>
    <row r="17" spans="1:13" s="51" customFormat="1" ht="12.9" customHeight="1" x14ac:dyDescent="0.25">
      <c r="A17" s="6" t="s">
        <v>5</v>
      </c>
      <c r="B17" s="9"/>
      <c r="C17" s="16">
        <f>SUM(C21*C22)</f>
        <v>3.375</v>
      </c>
      <c r="D17" s="16">
        <v>0</v>
      </c>
      <c r="E17" s="31"/>
      <c r="F17" s="31"/>
      <c r="G17" s="31"/>
      <c r="H17" s="31"/>
      <c r="I17" s="31"/>
      <c r="J17" s="31"/>
      <c r="K17" s="50"/>
      <c r="L17" s="50"/>
    </row>
    <row r="18" spans="1:13" s="51" customFormat="1" ht="12.9" customHeight="1" x14ac:dyDescent="0.25">
      <c r="A18" s="37" t="s">
        <v>55</v>
      </c>
      <c r="B18" s="9"/>
      <c r="C18" s="17">
        <v>6.75</v>
      </c>
      <c r="D18" s="16">
        <v>0</v>
      </c>
      <c r="E18" s="31"/>
      <c r="F18" s="31" t="s">
        <v>26</v>
      </c>
      <c r="G18" s="31"/>
      <c r="H18" s="31"/>
      <c r="I18" s="31"/>
      <c r="J18" s="31"/>
      <c r="K18" s="50"/>
      <c r="L18" s="50"/>
    </row>
    <row r="19" spans="1:13" s="51" customFormat="1" ht="12.9" customHeight="1" x14ac:dyDescent="0.25">
      <c r="A19" s="37" t="s">
        <v>56</v>
      </c>
      <c r="B19" s="18"/>
      <c r="C19" s="20">
        <f>SUM(C18*0.25)</f>
        <v>1.6875</v>
      </c>
      <c r="D19" s="20">
        <v>0</v>
      </c>
      <c r="E19" s="31"/>
      <c r="F19" s="31"/>
      <c r="G19" s="31"/>
      <c r="H19" s="31"/>
      <c r="I19" s="31"/>
      <c r="J19" s="31"/>
      <c r="K19" s="50"/>
      <c r="L19" s="50"/>
    </row>
    <row r="20" spans="1:13" s="51" customFormat="1" ht="12.9" customHeight="1" x14ac:dyDescent="0.25">
      <c r="A20" s="37" t="s">
        <v>57</v>
      </c>
      <c r="B20" s="19"/>
      <c r="C20" s="20">
        <f>SUM(C18:C19)</f>
        <v>8.4375</v>
      </c>
      <c r="D20" s="20">
        <v>0</v>
      </c>
      <c r="E20" s="31"/>
      <c r="G20" s="31"/>
      <c r="H20" s="31"/>
      <c r="I20" s="31"/>
      <c r="J20" s="31"/>
      <c r="K20" s="50"/>
      <c r="L20" s="50"/>
    </row>
    <row r="21" spans="1:13" s="51" customFormat="1" ht="12.9" customHeight="1" x14ac:dyDescent="0.25">
      <c r="A21" s="37" t="s">
        <v>58</v>
      </c>
      <c r="B21" s="19"/>
      <c r="C21" s="20">
        <f>C20/60</f>
        <v>0.140625</v>
      </c>
      <c r="D21" s="20">
        <f>D20/60</f>
        <v>0</v>
      </c>
      <c r="E21" s="31"/>
      <c r="F21" s="33"/>
      <c r="G21" s="31"/>
      <c r="H21" s="31"/>
      <c r="I21" s="31"/>
      <c r="J21" s="31"/>
      <c r="K21" s="50"/>
      <c r="L21" s="50"/>
      <c r="M21" s="52"/>
    </row>
    <row r="22" spans="1:13" s="51" customFormat="1" ht="12.9" customHeight="1" x14ac:dyDescent="0.25">
      <c r="A22" s="37" t="s">
        <v>59</v>
      </c>
      <c r="B22" s="18"/>
      <c r="C22" s="110">
        <v>24</v>
      </c>
      <c r="D22" s="87">
        <v>0</v>
      </c>
      <c r="E22" s="31"/>
      <c r="F22" s="31" t="s">
        <v>26</v>
      </c>
      <c r="G22" s="31"/>
      <c r="H22" s="31"/>
      <c r="I22" s="31"/>
      <c r="J22" s="31"/>
      <c r="K22" s="50"/>
      <c r="L22" s="50"/>
    </row>
    <row r="23" spans="1:13" s="51" customFormat="1" ht="12.9" customHeight="1" x14ac:dyDescent="0.25">
      <c r="A23" s="6" t="s">
        <v>52</v>
      </c>
      <c r="B23" s="9"/>
      <c r="C23" s="16">
        <f>SUM(C13*0.07)</f>
        <v>0.57400000000000018</v>
      </c>
      <c r="D23" s="16">
        <v>0</v>
      </c>
      <c r="E23" s="31"/>
      <c r="F23" s="31"/>
      <c r="G23" s="31"/>
      <c r="H23" s="31"/>
      <c r="I23" s="31"/>
      <c r="J23" s="31"/>
      <c r="K23" s="50"/>
      <c r="L23" s="50"/>
    </row>
    <row r="24" spans="1:13" s="51" customFormat="1" ht="12.9" customHeight="1" x14ac:dyDescent="0.25">
      <c r="A24" s="11" t="s">
        <v>9</v>
      </c>
      <c r="B24" s="12"/>
      <c r="C24" s="21">
        <f>C23+C17+C16</f>
        <v>11.519</v>
      </c>
      <c r="D24" s="21">
        <f>D23+D17+D16</f>
        <v>8.23</v>
      </c>
      <c r="E24" s="31"/>
      <c r="F24" s="31"/>
      <c r="G24" s="31"/>
      <c r="H24" s="31"/>
      <c r="I24" s="31"/>
      <c r="J24" s="31"/>
      <c r="K24" s="50"/>
      <c r="L24" s="50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s="51" customFormat="1" ht="12.9" customHeight="1" x14ac:dyDescent="0.25">
      <c r="A26" s="6" t="s">
        <v>6</v>
      </c>
      <c r="B26" s="9"/>
      <c r="C26" s="8">
        <v>1</v>
      </c>
      <c r="D26" s="8">
        <v>1</v>
      </c>
      <c r="E26" s="31"/>
      <c r="F26" s="31" t="s">
        <v>26</v>
      </c>
      <c r="G26" s="31"/>
      <c r="H26" s="31"/>
      <c r="I26" s="31"/>
      <c r="J26" s="31"/>
      <c r="K26" s="50"/>
      <c r="L26" s="50"/>
    </row>
    <row r="27" spans="1:13" s="51" customFormat="1" ht="12.9" customHeight="1" x14ac:dyDescent="0.25">
      <c r="A27" s="6" t="s">
        <v>7</v>
      </c>
      <c r="B27" s="9"/>
      <c r="C27" s="10">
        <f>(C13*16)/C26</f>
        <v>131.20000000000002</v>
      </c>
      <c r="D27" s="10">
        <f>(D13*16)/D26</f>
        <v>128</v>
      </c>
      <c r="E27" s="31"/>
      <c r="F27" s="31"/>
      <c r="G27" s="31"/>
      <c r="H27" s="31"/>
      <c r="I27" s="31"/>
      <c r="J27" s="31"/>
      <c r="K27" s="50"/>
      <c r="L27" s="50"/>
    </row>
    <row r="28" spans="1:13" s="51" customFormat="1" ht="12.9" customHeight="1" x14ac:dyDescent="0.25">
      <c r="A28" s="11" t="s">
        <v>10</v>
      </c>
      <c r="B28" s="12"/>
      <c r="C28" s="21">
        <f>C24/C27</f>
        <v>8.7797256097560963E-2</v>
      </c>
      <c r="D28" s="21">
        <f>D24/D27</f>
        <v>6.4296875000000003E-2</v>
      </c>
      <c r="E28" s="31"/>
      <c r="F28" s="31"/>
      <c r="G28" s="31"/>
      <c r="H28" s="31"/>
      <c r="I28" s="31"/>
      <c r="J28" s="31"/>
      <c r="K28" s="50"/>
      <c r="L28" s="50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s="51" customFormat="1" ht="12.9" customHeight="1" x14ac:dyDescent="0.25">
      <c r="A32" s="6" t="s">
        <v>10</v>
      </c>
      <c r="B32" s="7"/>
      <c r="C32" s="22"/>
      <c r="D32" s="16">
        <f>D28</f>
        <v>6.4296875000000003E-2</v>
      </c>
      <c r="E32" s="31"/>
      <c r="F32" s="31"/>
      <c r="G32" s="31"/>
      <c r="H32" s="31"/>
      <c r="I32" s="31"/>
      <c r="J32" s="31"/>
      <c r="K32" s="50"/>
      <c r="L32" s="50"/>
    </row>
    <row r="33" spans="1:12" s="51" customFormat="1" ht="12.9" customHeight="1" x14ac:dyDescent="0.25">
      <c r="A33" s="6" t="s">
        <v>13</v>
      </c>
      <c r="B33" s="7"/>
      <c r="C33" s="22"/>
      <c r="D33" s="15">
        <v>6</v>
      </c>
      <c r="E33" s="31"/>
      <c r="F33" s="31" t="s">
        <v>26</v>
      </c>
      <c r="G33" s="31"/>
      <c r="H33" s="31"/>
      <c r="I33" s="31"/>
      <c r="J33" s="31"/>
      <c r="K33" s="50"/>
      <c r="L33" s="50"/>
    </row>
    <row r="34" spans="1:12" s="51" customFormat="1" ht="12.9" customHeight="1" x14ac:dyDescent="0.25">
      <c r="A34" s="6" t="s">
        <v>14</v>
      </c>
      <c r="B34" s="7"/>
      <c r="C34" s="22"/>
      <c r="D34" s="16">
        <f>D33+D32</f>
        <v>6.0642968750000001</v>
      </c>
      <c r="E34" s="31"/>
      <c r="F34" s="31"/>
      <c r="G34" s="31"/>
      <c r="H34" s="31"/>
      <c r="I34" s="31"/>
      <c r="J34" s="31"/>
      <c r="K34" s="50"/>
      <c r="L34" s="50"/>
    </row>
    <row r="35" spans="1:12" s="51" customFormat="1" ht="12.9" customHeight="1" x14ac:dyDescent="0.25">
      <c r="A35" s="6" t="s">
        <v>15</v>
      </c>
      <c r="B35" s="7"/>
      <c r="C35" s="22"/>
      <c r="D35" s="15">
        <v>11</v>
      </c>
      <c r="E35" s="31"/>
      <c r="F35" s="31" t="s">
        <v>26</v>
      </c>
      <c r="G35" s="31"/>
      <c r="H35" s="31"/>
      <c r="I35" s="31"/>
      <c r="J35" s="31"/>
      <c r="K35" s="50"/>
      <c r="L35" s="50"/>
    </row>
    <row r="36" spans="1:12" s="51" customFormat="1" ht="12.9" customHeight="1" x14ac:dyDescent="0.25">
      <c r="A36" s="23" t="s">
        <v>16</v>
      </c>
      <c r="B36" s="24"/>
      <c r="C36" s="25"/>
      <c r="D36" s="26">
        <f>D35-D34</f>
        <v>4.9357031249999999</v>
      </c>
      <c r="E36" s="31"/>
      <c r="F36" s="31"/>
      <c r="G36" s="31"/>
      <c r="H36" s="31"/>
      <c r="I36" s="31"/>
      <c r="J36" s="31"/>
      <c r="K36" s="50"/>
      <c r="L36" s="50"/>
    </row>
    <row r="37" spans="1:12" s="51" customFormat="1" ht="12.9" customHeight="1" x14ac:dyDescent="0.25">
      <c r="A37" s="11" t="s">
        <v>17</v>
      </c>
      <c r="B37" s="12"/>
      <c r="C37" s="27"/>
      <c r="D37" s="28">
        <f>D36/D35</f>
        <v>0.44870028409090906</v>
      </c>
      <c r="E37" s="31"/>
      <c r="F37" s="31"/>
      <c r="G37" s="31"/>
      <c r="H37" s="31"/>
      <c r="I37" s="31"/>
      <c r="J37" s="31"/>
      <c r="K37" s="50"/>
      <c r="L37" s="50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s="51" customFormat="1" ht="12.9" customHeight="1" x14ac:dyDescent="0.25">
      <c r="A41" s="6" t="s">
        <v>12</v>
      </c>
      <c r="B41" s="7"/>
      <c r="C41" s="22"/>
      <c r="D41" s="16">
        <f>C28-D28</f>
        <v>2.350038109756096E-2</v>
      </c>
      <c r="E41" s="31"/>
      <c r="F41" s="31"/>
      <c r="G41" s="31"/>
      <c r="H41" s="31"/>
      <c r="I41" s="31"/>
      <c r="J41" s="31"/>
      <c r="K41" s="50"/>
      <c r="L41" s="50"/>
    </row>
    <row r="42" spans="1:12" s="51" customFormat="1" ht="12.9" customHeight="1" x14ac:dyDescent="0.25">
      <c r="A42" s="6" t="s">
        <v>20</v>
      </c>
      <c r="B42" s="7"/>
      <c r="C42" s="22"/>
      <c r="D42" s="29">
        <v>30</v>
      </c>
      <c r="E42" s="31"/>
      <c r="F42" s="31" t="s">
        <v>26</v>
      </c>
      <c r="G42" s="31"/>
      <c r="H42" s="31"/>
      <c r="I42" s="31"/>
      <c r="J42" s="31"/>
      <c r="K42" s="50"/>
      <c r="L42" s="50"/>
    </row>
    <row r="43" spans="1:12" s="51" customFormat="1" ht="12.9" customHeight="1" x14ac:dyDescent="0.25">
      <c r="A43" s="6" t="s">
        <v>19</v>
      </c>
      <c r="B43" s="7"/>
      <c r="C43" s="22"/>
      <c r="D43" s="29">
        <v>362</v>
      </c>
      <c r="E43" s="31"/>
      <c r="F43" s="31" t="s">
        <v>26</v>
      </c>
      <c r="G43" s="31"/>
      <c r="H43" s="31"/>
      <c r="I43" s="31"/>
      <c r="J43" s="31"/>
      <c r="K43" s="50"/>
      <c r="L43" s="50"/>
    </row>
    <row r="44" spans="1:12" s="51" customFormat="1" ht="12.9" customHeight="1" x14ac:dyDescent="0.25">
      <c r="A44" s="11" t="s">
        <v>11</v>
      </c>
      <c r="B44" s="12"/>
      <c r="C44" s="30"/>
      <c r="D44" s="21">
        <f>D41*D42*D43</f>
        <v>255.21413871951202</v>
      </c>
      <c r="E44" s="31"/>
      <c r="F44" s="31"/>
      <c r="G44" s="31"/>
      <c r="H44" s="31"/>
      <c r="I44" s="31"/>
      <c r="J44" s="31"/>
      <c r="K44" s="50"/>
      <c r="L44" s="50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s="51" customFormat="1" ht="12.9" customHeight="1" x14ac:dyDescent="0.2">
      <c r="A46" s="94" t="s">
        <v>21</v>
      </c>
      <c r="B46" s="92" t="s">
        <v>22</v>
      </c>
      <c r="C46" s="93"/>
      <c r="D46" s="93"/>
      <c r="E46" s="31"/>
      <c r="F46" s="31" t="s">
        <v>54</v>
      </c>
      <c r="G46" s="31"/>
      <c r="H46" s="31"/>
      <c r="I46" s="31"/>
      <c r="J46" s="31"/>
      <c r="K46" s="50"/>
      <c r="L46" s="50"/>
    </row>
    <row r="47" spans="1:12" s="51" customFormat="1" ht="12.9" customHeight="1" x14ac:dyDescent="0.2">
      <c r="A47" s="94" t="s">
        <v>23</v>
      </c>
      <c r="B47" s="92"/>
      <c r="C47" s="93"/>
      <c r="D47" s="93"/>
      <c r="E47" s="31"/>
      <c r="F47" s="31"/>
      <c r="G47" s="31"/>
      <c r="H47" s="31"/>
      <c r="I47" s="31"/>
      <c r="J47" s="31"/>
      <c r="K47" s="50"/>
      <c r="L47" s="50"/>
    </row>
    <row r="48" spans="1:12" s="51" customFormat="1" ht="12.9" customHeight="1" x14ac:dyDescent="0.2">
      <c r="A48" s="94"/>
      <c r="B48" s="92" t="s">
        <v>99</v>
      </c>
      <c r="C48" s="93"/>
      <c r="D48" s="93"/>
      <c r="E48" s="31"/>
      <c r="F48" s="31" t="s">
        <v>30</v>
      </c>
      <c r="G48" s="31"/>
      <c r="H48" s="31"/>
      <c r="I48" s="31"/>
      <c r="J48" s="31"/>
      <c r="K48" s="50"/>
      <c r="L48" s="50"/>
    </row>
    <row r="49" spans="1:12" s="51" customFormat="1" ht="12.9" customHeight="1" x14ac:dyDescent="0.2">
      <c r="A49" s="94" t="s">
        <v>24</v>
      </c>
      <c r="B49" s="95">
        <f ca="1">TODAY()</f>
        <v>42261</v>
      </c>
      <c r="C49" s="93"/>
      <c r="D49" s="93"/>
      <c r="E49" s="31"/>
      <c r="F49" s="31" t="s">
        <v>31</v>
      </c>
      <c r="G49" s="31"/>
      <c r="H49" s="31"/>
      <c r="I49" s="31"/>
      <c r="J49" s="31"/>
      <c r="K49" s="50"/>
      <c r="L49" s="50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72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47</v>
      </c>
      <c r="D8" s="78" t="s">
        <v>73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71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12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SUM(C11-C13)</f>
        <v>15.169999999999998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C11*C14</f>
        <v>25.830000000000002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6.328125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55">
        <v>45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1.8081000000000003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21.646225000000001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103.32000000000001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0.20950662988772745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-2.4660036778939215E-2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-446.34666569879982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105"/>
      <c r="D7" s="75" t="s">
        <v>82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103" t="s">
        <v>83</v>
      </c>
      <c r="D8" s="78" t="s">
        <v>84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77" t="s">
        <v>81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8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v>9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v>11</v>
      </c>
      <c r="D13" s="58">
        <f>D11-D12</f>
        <v>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55">
        <v>30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0.77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18.498750000000001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5.75</v>
      </c>
      <c r="D26" s="55">
        <v>5.75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100">
        <f>(C13*16)/C26</f>
        <v>30.608695652173914</v>
      </c>
      <c r="D27" s="100">
        <f>(D13*16)/D26</f>
        <v>22.260869565217391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0.60436257102272728</v>
      </c>
      <c r="D28" s="64">
        <f>D24/D27</f>
        <v>0.50492187500000008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0.50492187500000008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6.504921875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4.495078125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0.4086434659090909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9.9440696022727204E-2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1799.8765980113621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6"/>
      <c r="D2" s="106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6"/>
      <c r="D3" s="106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6"/>
      <c r="D4" s="106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6"/>
      <c r="D5" s="106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6"/>
      <c r="D6" s="106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85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47</v>
      </c>
      <c r="D8" s="78" t="s">
        <v>86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86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25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SUM(C11*0.23)</f>
        <v>5.0600000000000005</v>
      </c>
      <c r="D12" s="100">
        <f>SUM(D11*0.23)</f>
        <v>5.75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16.939999999999998</v>
      </c>
      <c r="D13" s="101">
        <f>SUM(D11-D12)</f>
        <v>19.25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0.77</v>
      </c>
      <c r="D14" s="60">
        <v>0.77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5.2083333333333339</v>
      </c>
      <c r="D17" s="4">
        <f>SUM(D21*D22)</f>
        <v>5.2083333333333339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10</v>
      </c>
      <c r="D18" s="62">
        <v>10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55">
        <v>25</v>
      </c>
      <c r="D22" s="55">
        <v>25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1.1858</v>
      </c>
      <c r="D23" s="4">
        <f>SUM(D13*0.07)</f>
        <v>1.3475000000000001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19.904133333333334</v>
      </c>
      <c r="D24" s="64">
        <f>D23+D17+D16</f>
        <v>22.055833333333332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67.759999999999991</v>
      </c>
      <c r="D27" s="56">
        <f>(D13*16)/D26</f>
        <v>77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0.29374458874458881</v>
      </c>
      <c r="D28" s="64">
        <f>D24/D27</f>
        <v>0.28643939393939394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0.28643939393939394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6.2864393939393937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4.7135606060606063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0.42850550964187328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7.3051948051948701E-3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132.22402597402714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6"/>
      <c r="D2" s="106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6"/>
      <c r="D3" s="106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6"/>
      <c r="D4" s="106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6"/>
      <c r="D5" s="106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6"/>
      <c r="D6" s="106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85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47</v>
      </c>
      <c r="D8" s="78" t="s">
        <v>76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76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48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SUM(C11*0.26)</f>
        <v>10.66</v>
      </c>
      <c r="D12" s="100">
        <f>SUM(D11*0.26)</f>
        <v>12.48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30.34</v>
      </c>
      <c r="D13" s="101">
        <f>SUM(D11-D12)</f>
        <v>35.519999999999996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v>0.74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f>SUM(D21*D22)</f>
        <v>3.75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10</v>
      </c>
      <c r="D18" s="62">
        <v>10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55">
        <v>18</v>
      </c>
      <c r="D22" s="55">
        <v>18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2.1238000000000001</v>
      </c>
      <c r="D23" s="4">
        <f>SUM(D13*0.07)</f>
        <v>2.4864000000000002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19.383800000000001</v>
      </c>
      <c r="D24" s="64">
        <f>D23+D17+D16</f>
        <v>21.7364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121.36</v>
      </c>
      <c r="D27" s="56">
        <f>(D13*16)/D26</f>
        <v>142.07999999999998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0.15972148978246539</v>
      </c>
      <c r="D28" s="64">
        <f>D24/D27</f>
        <v>0.15298704954954956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0.15298704954954956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6.1529870495495498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4.8470129504504502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0.44063754095004093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6.7344402329158337E-3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121.89336821577659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27" workbookViewId="0">
      <selection activeCell="D9" sqref="D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4"/>
      <c r="D2" s="104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4"/>
      <c r="D3" s="104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4"/>
      <c r="D4" s="104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4"/>
      <c r="D5" s="104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4"/>
      <c r="D6" s="104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85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47</v>
      </c>
      <c r="D8" s="78" t="s">
        <v>71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71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33</v>
      </c>
      <c r="D11" s="55">
        <v>38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SUM(C11*0.37)</f>
        <v>12.209999999999999</v>
      </c>
      <c r="D12" s="100">
        <f>SUM(D11*0.37)</f>
        <v>14.06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20.79</v>
      </c>
      <c r="D13" s="101">
        <f>SUM(D11-D12)</f>
        <v>23.939999999999998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0.62999999999999989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9.375</v>
      </c>
      <c r="D17" s="4">
        <f>SUM(D21*D22)</f>
        <v>9.375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10</v>
      </c>
      <c r="D18" s="62">
        <v>10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12.5</v>
      </c>
      <c r="D20" s="63">
        <f>SUM(D18:D19)</f>
        <v>12.5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55">
        <v>45</v>
      </c>
      <c r="D22" s="55">
        <v>45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1.4553</v>
      </c>
      <c r="D23" s="4">
        <f>SUM(D13*0.07)</f>
        <v>1.6758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24.340299999999999</v>
      </c>
      <c r="D24" s="64">
        <f>D23+D17+D16</f>
        <v>26.550800000000002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83.16</v>
      </c>
      <c r="D27" s="56">
        <f>(D13*16)/D26</f>
        <v>95.759999999999991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0.29269240019240017</v>
      </c>
      <c r="D28" s="64">
        <f>D24/D27</f>
        <v>0.27726399331662493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0.27726399331662493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6.277263993316625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4.722736006683375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0.42933963697121591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1.5428406875775236E-2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279.25416445153178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4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45</v>
      </c>
      <c r="D8" s="78" t="s">
        <v>41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46</v>
      </c>
      <c r="D9" s="99" t="s">
        <v>40</v>
      </c>
      <c r="E9" s="5"/>
      <c r="F9" s="5" t="s">
        <v>28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53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27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26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48"/>
      <c r="L18" s="48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59</v>
      </c>
      <c r="B22" s="43"/>
      <c r="C22" s="111">
        <v>30</v>
      </c>
      <c r="D22" s="86">
        <v>0</v>
      </c>
      <c r="E22" s="5"/>
      <c r="F22" s="5" t="s">
        <v>26</v>
      </c>
      <c r="G22" s="5"/>
      <c r="H22" s="5"/>
      <c r="I22" s="5"/>
      <c r="J22" s="5"/>
      <c r="K22" s="48"/>
      <c r="L22" s="48"/>
    </row>
    <row r="23" spans="1:13" x14ac:dyDescent="0.25">
      <c r="A23" s="54" t="s">
        <v>52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26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48"/>
      <c r="L46" s="48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48"/>
      <c r="L48" s="48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47</v>
      </c>
      <c r="D8" s="78" t="s">
        <v>37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32</v>
      </c>
      <c r="D9" s="99" t="s">
        <v>40</v>
      </c>
      <c r="E9" s="5"/>
      <c r="F9" s="5" t="s">
        <v>28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53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27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6.58</v>
      </c>
      <c r="D16" s="61">
        <v>9.02</v>
      </c>
      <c r="E16" s="5"/>
      <c r="F16" s="5" t="s">
        <v>26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9.84375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48"/>
      <c r="L18" s="48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59</v>
      </c>
      <c r="B22" s="43"/>
      <c r="C22" s="111">
        <v>70</v>
      </c>
      <c r="D22" s="86">
        <v>0</v>
      </c>
      <c r="E22" s="5"/>
      <c r="F22" s="5" t="s">
        <v>26</v>
      </c>
      <c r="G22" s="5"/>
      <c r="H22" s="5"/>
      <c r="I22" s="5"/>
      <c r="J22" s="5"/>
      <c r="K22" s="48"/>
      <c r="L22" s="48"/>
    </row>
    <row r="23" spans="1:13" x14ac:dyDescent="0.25">
      <c r="A23" s="54" t="s">
        <v>52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18.66375</v>
      </c>
      <c r="D24" s="64">
        <f>D23+D17+D16</f>
        <v>9.02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128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0.145810546875</v>
      </c>
      <c r="D28" s="64">
        <f>D24/D27</f>
        <v>0.11274999999999999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0.11274999999999999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6.1127500000000001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4.8872499999999999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0.44429545454545455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3.3060546875000013E-2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26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359.03753906250012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48"/>
      <c r="L46" s="48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48"/>
      <c r="L48" s="48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0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48"/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33</v>
      </c>
      <c r="D8" s="78" t="s">
        <v>34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63</v>
      </c>
      <c r="D9" s="99" t="s">
        <v>40</v>
      </c>
      <c r="E9" s="5"/>
      <c r="F9" s="5" t="s">
        <v>28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53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27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26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48"/>
      <c r="L18" s="48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59</v>
      </c>
      <c r="B22" s="43"/>
      <c r="C22" s="111">
        <v>18</v>
      </c>
      <c r="D22" s="86">
        <v>0</v>
      </c>
      <c r="E22" s="5"/>
      <c r="F22" s="5" t="s">
        <v>26</v>
      </c>
      <c r="G22" s="5"/>
      <c r="H22" s="5"/>
      <c r="I22" s="5"/>
      <c r="J22" s="5"/>
      <c r="K22" s="48"/>
      <c r="L22" s="48"/>
    </row>
    <row r="23" spans="1:13" x14ac:dyDescent="0.25">
      <c r="A23" s="54" t="s">
        <v>52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26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48"/>
      <c r="L46" s="48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48"/>
      <c r="L48" s="48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96"/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33</v>
      </c>
      <c r="D8" s="78" t="s">
        <v>77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63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18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61</v>
      </c>
      <c r="D8" s="78" t="s">
        <v>42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64</v>
      </c>
      <c r="D9" s="99" t="s">
        <v>40</v>
      </c>
      <c r="E9" s="5"/>
      <c r="F9" s="5" t="s">
        <v>28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6</v>
      </c>
      <c r="D11" s="55">
        <v>6</v>
      </c>
      <c r="E11" s="5"/>
      <c r="F11" s="5" t="s">
        <v>53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27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2.4000000000000004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6.59</v>
      </c>
      <c r="D16" s="61">
        <v>12.43</v>
      </c>
      <c r="E16" s="5"/>
      <c r="F16" s="5" t="s">
        <v>26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0.703125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48"/>
      <c r="L18" s="48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59</v>
      </c>
      <c r="B22" s="43"/>
      <c r="C22" s="111">
        <v>5</v>
      </c>
      <c r="D22" s="86">
        <v>0</v>
      </c>
      <c r="E22" s="5"/>
      <c r="F22" s="5" t="s">
        <v>26</v>
      </c>
      <c r="G22" s="5"/>
      <c r="H22" s="5"/>
      <c r="I22" s="5"/>
      <c r="J22" s="5"/>
      <c r="K22" s="48"/>
      <c r="L22" s="48"/>
    </row>
    <row r="23" spans="1:13" x14ac:dyDescent="0.25">
      <c r="A23" s="54" t="s">
        <v>52</v>
      </c>
      <c r="B23" s="41"/>
      <c r="C23" s="4">
        <f>SUM(C13*0.07)</f>
        <v>0.16800000000000004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7.461125</v>
      </c>
      <c r="D24" s="64">
        <f>D23+D17+D16</f>
        <v>12.43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9.6000000000000014</v>
      </c>
      <c r="D27" s="56">
        <f>(D13*16)/D26</f>
        <v>24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0.77720052083333324</v>
      </c>
      <c r="D28" s="64">
        <f>D24/D27</f>
        <v>0.51791666666666669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0.51791666666666669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6.5179166666666664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4.4820833333333336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0.40746212121212122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0.25928385416666655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26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2815.8226562499985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48"/>
      <c r="L46" s="48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48"/>
      <c r="L48" s="48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9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43</v>
      </c>
      <c r="D8" s="78" t="s">
        <v>44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48</v>
      </c>
      <c r="D9" s="99" t="s">
        <v>40</v>
      </c>
      <c r="E9" s="5"/>
      <c r="F9" s="5" t="s">
        <v>28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53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21.999999999999996</v>
      </c>
      <c r="D12" s="56">
        <v>0</v>
      </c>
      <c r="E12" s="5"/>
      <c r="F12" s="5" t="s">
        <v>27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SUM(C11*C14)</f>
        <v>28.000000000000004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14.88</v>
      </c>
      <c r="D16" s="61">
        <v>16.23</v>
      </c>
      <c r="E16" s="5"/>
      <c r="F16" s="5" t="s">
        <v>26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7.03125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48"/>
      <c r="L18" s="48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59</v>
      </c>
      <c r="B22" s="43"/>
      <c r="C22" s="111">
        <v>50</v>
      </c>
      <c r="D22" s="86">
        <v>0</v>
      </c>
      <c r="E22" s="5"/>
      <c r="F22" s="5" t="s">
        <v>26</v>
      </c>
      <c r="G22" s="5"/>
      <c r="H22" s="5"/>
      <c r="I22" s="5"/>
      <c r="J22" s="5"/>
      <c r="K22" s="48"/>
      <c r="L22" s="48"/>
    </row>
    <row r="23" spans="1:13" x14ac:dyDescent="0.25">
      <c r="A23" s="54" t="s">
        <v>52</v>
      </c>
      <c r="B23" s="41"/>
      <c r="C23" s="4">
        <f>SUM(C13*0.07)</f>
        <v>1.9600000000000004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23.871250000000003</v>
      </c>
      <c r="D24" s="64">
        <f>D23+D17+D16</f>
        <v>16.23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112.00000000000001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0.21313616071428571</v>
      </c>
      <c r="D28" s="64">
        <f>D24/D27</f>
        <v>0.202875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0.202875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6.2028749999999997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4.7971250000000003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0.43610227272727276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1.0261160714285705E-2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26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111.43620535714275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48"/>
      <c r="L46" s="48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48"/>
      <c r="L48" s="48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60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68</v>
      </c>
      <c r="D8" s="78" t="s">
        <v>67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69</v>
      </c>
      <c r="D9" s="99" t="s">
        <v>40</v>
      </c>
      <c r="E9" s="5"/>
      <c r="F9" s="5" t="s">
        <v>28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30</v>
      </c>
      <c r="D11" s="55">
        <v>10</v>
      </c>
      <c r="E11" s="5"/>
      <c r="F11" s="5" t="s">
        <v>53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12</v>
      </c>
      <c r="D12" s="56">
        <v>0</v>
      </c>
      <c r="E12" s="5"/>
      <c r="F12" s="5" t="s">
        <v>27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18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26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55</v>
      </c>
      <c r="B18" s="41"/>
      <c r="C18" s="62">
        <v>6.75</v>
      </c>
      <c r="D18" s="4">
        <v>0</v>
      </c>
      <c r="E18" s="5"/>
      <c r="F18" s="5" t="s">
        <v>26</v>
      </c>
      <c r="G18" s="5"/>
      <c r="H18" s="5"/>
      <c r="I18" s="5"/>
      <c r="J18" s="5"/>
      <c r="K18" s="96"/>
      <c r="L18" s="96"/>
    </row>
    <row r="19" spans="1:13" x14ac:dyDescent="0.25">
      <c r="A19" s="47" t="s">
        <v>56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57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58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59</v>
      </c>
      <c r="B22" s="43"/>
      <c r="C22" s="111">
        <v>60</v>
      </c>
      <c r="D22" s="86">
        <v>0</v>
      </c>
      <c r="E22" s="5"/>
      <c r="F22" s="5" t="s">
        <v>26</v>
      </c>
      <c r="G22" s="5"/>
      <c r="H22" s="5"/>
      <c r="I22" s="5"/>
      <c r="J22" s="5"/>
      <c r="K22" s="96"/>
      <c r="L22" s="96"/>
    </row>
    <row r="23" spans="1:13" x14ac:dyDescent="0.25">
      <c r="A23" s="54" t="s">
        <v>52</v>
      </c>
      <c r="B23" s="41"/>
      <c r="C23" s="4">
        <f>SUM(C13*0.07)</f>
        <v>1.2600000000000002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23.2075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26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72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0.32232638888888887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26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26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25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4.1326388888888843E-2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26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26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748.0076388888881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22</v>
      </c>
      <c r="C46" s="93"/>
      <c r="D46" s="93"/>
      <c r="E46" s="5"/>
      <c r="F46" s="5" t="s">
        <v>29</v>
      </c>
      <c r="G46" s="5"/>
      <c r="H46" s="5"/>
      <c r="I46" s="5"/>
      <c r="J46" s="5"/>
      <c r="K46" s="96"/>
      <c r="L46" s="96"/>
    </row>
    <row r="47" spans="1:12" x14ac:dyDescent="0.25">
      <c r="A47" s="94" t="s">
        <v>23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 t="s">
        <v>99</v>
      </c>
      <c r="C48" s="93"/>
      <c r="D48" s="93"/>
      <c r="E48" s="5"/>
      <c r="F48" s="5" t="s">
        <v>30</v>
      </c>
      <c r="G48" s="5"/>
      <c r="H48" s="5"/>
      <c r="I48" s="5"/>
      <c r="J48" s="5"/>
      <c r="K48" s="96"/>
      <c r="L48" s="96"/>
    </row>
    <row r="49" spans="1:12" x14ac:dyDescent="0.25">
      <c r="A49" s="94" t="s">
        <v>24</v>
      </c>
      <c r="B49" s="95">
        <f ca="1">TODAY()</f>
        <v>42261</v>
      </c>
      <c r="C49" s="93"/>
      <c r="D49" s="93"/>
      <c r="E49" s="5"/>
      <c r="F49" s="5" t="s">
        <v>31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Avocados vs. RSS Pure Pulp</vt:lpstr>
      <vt:lpstr>Broccoli Iced vs. RSS Florets</vt:lpstr>
      <vt:lpstr>Broccoli Iced vs. RSS Crowns</vt:lpstr>
      <vt:lpstr>Cabbage Green vs. RSS Shred</vt:lpstr>
      <vt:lpstr>Carrots Jumbo vs RSS Coin Cut</vt:lpstr>
      <vt:lpstr>Carrots Jumbo vs RSS Shred</vt:lpstr>
      <vt:lpstr>Cauliflower vs. RSS Florets</vt:lpstr>
      <vt:lpstr>Celery vs. RSS Celery Sticks</vt:lpstr>
      <vt:lpstr>Celery vs. RSS Diced Celery</vt:lpstr>
      <vt:lpstr>Green Beans vs. RSS Trimmed</vt:lpstr>
      <vt:lpstr>Iceberg vs. RSS Chopped</vt:lpstr>
      <vt:lpstr>Iceberg vs. RSS Shredded</vt:lpstr>
      <vt:lpstr>Iceberg vs. RSS Salad Prmx</vt:lpstr>
      <vt:lpstr>Kale vs. RSS Shredded Kale</vt:lpstr>
      <vt:lpstr>Onions Yellow vs. RSS Diced</vt:lpstr>
      <vt:lpstr>Onions Yellow vs. RSS Rings</vt:lpstr>
      <vt:lpstr>Onions Yellow vs. RSS Whl Pld</vt:lpstr>
      <vt:lpstr>Onions Red vs. RSS Whl Pld</vt:lpstr>
      <vt:lpstr>Onions Red vs. RSS Diced</vt:lpstr>
      <vt:lpstr>Onions Green vs. RSS Clipped</vt:lpstr>
      <vt:lpstr>Romaine vs. RSS Chopped</vt:lpstr>
      <vt:lpstr>Pineapple vs. RSS Pineapple</vt:lpstr>
      <vt:lpstr>Green Leaf vs. MFC Green Leaf</vt:lpstr>
      <vt:lpstr>Iceberg vs. MFC Iceberg</vt:lpstr>
      <vt:lpstr>Romaine vs. MFC Romaine</vt:lpstr>
      <vt:lpstr>'Avocados vs. RSS Pure Pulp'!Print_Area</vt:lpstr>
      <vt:lpstr>'Broccoli Iced vs. RSS Crowns'!Print_Area</vt:lpstr>
      <vt:lpstr>'Broccoli Iced vs. RSS Florets'!Print_Area</vt:lpstr>
      <vt:lpstr>'Cabbage Green vs. RSS Shred'!Print_Area</vt:lpstr>
      <vt:lpstr>'Carrots Jumbo vs RSS Coin Cut'!Print_Area</vt:lpstr>
      <vt:lpstr>'Carrots Jumbo vs RSS Shred'!Print_Area</vt:lpstr>
      <vt:lpstr>'Cauliflower vs. RSS Florets'!Print_Area</vt:lpstr>
      <vt:lpstr>'Celery vs. RSS Celery Sticks'!Print_Area</vt:lpstr>
      <vt:lpstr>'Celery vs. RSS Diced Celery'!Print_Area</vt:lpstr>
      <vt:lpstr>'Green Beans vs. RSS Trimmed'!Print_Area</vt:lpstr>
      <vt:lpstr>'Green Leaf vs. MFC Green Leaf'!Print_Area</vt:lpstr>
      <vt:lpstr>'Iceberg vs. MFC Iceberg'!Print_Area</vt:lpstr>
      <vt:lpstr>'Iceberg vs. RSS Chopped'!Print_Area</vt:lpstr>
      <vt:lpstr>'Iceberg vs. RSS Salad Prmx'!Print_Area</vt:lpstr>
      <vt:lpstr>'Iceberg vs. RSS Shredded'!Print_Area</vt:lpstr>
      <vt:lpstr>'Kale vs. RSS Shredded Kale'!Print_Area</vt:lpstr>
      <vt:lpstr>'Onions Green vs. RSS Clipped'!Print_Area</vt:lpstr>
      <vt:lpstr>'Onions Red vs. RSS Diced'!Print_Area</vt:lpstr>
      <vt:lpstr>'Onions Red vs. RSS Whl Pld'!Print_Area</vt:lpstr>
      <vt:lpstr>'Onions Yellow vs. RSS Diced'!Print_Area</vt:lpstr>
      <vt:lpstr>'Onions Yellow vs. RSS Rings'!Print_Area</vt:lpstr>
      <vt:lpstr>'Onions Yellow vs. RSS Whl Pld'!Print_Area</vt:lpstr>
      <vt:lpstr>'Pineapple vs. RSS Pineapple'!Print_Area</vt:lpstr>
      <vt:lpstr>'Romaine vs. MFC Romaine'!Print_Area</vt:lpstr>
      <vt:lpstr>'Romaine vs. RSS Chopped'!Print_Area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Jenn Scherpinski</cp:lastModifiedBy>
  <cp:lastPrinted>2009-08-12T16:40:03Z</cp:lastPrinted>
  <dcterms:created xsi:type="dcterms:W3CDTF">2002-03-06T18:43:51Z</dcterms:created>
  <dcterms:modified xsi:type="dcterms:W3CDTF">2015-09-14T15:36:35Z</dcterms:modified>
</cp:coreProperties>
</file>